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\НКРЄКП\Інвестиційна програма 2021\Проект ІП 2021_№2\"/>
    </mc:Choice>
  </mc:AlternateContent>
  <bookViews>
    <workbookView xWindow="0" yWindow="0" windowWidth="20490" windowHeight="7620"/>
  </bookViews>
  <sheets>
    <sheet name="4" sheetId="6" r:id="rId1"/>
    <sheet name="Лист2" sheetId="8" r:id="rId2"/>
    <sheet name="Лист1" sheetId="7" state="hidden" r:id="rId3"/>
  </sheets>
  <definedNames>
    <definedName name="_xlnm.Print_Titles" localSheetId="0">'4'!$16:$16</definedName>
    <definedName name="к6">'4'!$H$7</definedName>
    <definedName name="_xlnm.Print_Area" localSheetId="0">'4'!$A$1:$X$52</definedName>
  </definedNames>
  <calcPr calcId="162913" iterateDelta="1E-4"/>
</workbook>
</file>

<file path=xl/calcChain.xml><?xml version="1.0" encoding="utf-8"?>
<calcChain xmlns="http://schemas.openxmlformats.org/spreadsheetml/2006/main">
  <c r="O43" i="6" l="1"/>
  <c r="D43" i="6" s="1"/>
  <c r="E43" i="6" s="1"/>
  <c r="M43" i="6" s="1"/>
  <c r="O23" i="6" l="1"/>
  <c r="D23" i="6" s="1"/>
  <c r="E23" i="6" s="1"/>
  <c r="M23" i="6" s="1"/>
  <c r="S25" i="6" l="1"/>
  <c r="R25" i="6"/>
  <c r="Q25" i="6"/>
  <c r="P25" i="6"/>
  <c r="N25" i="6"/>
  <c r="L25" i="6"/>
  <c r="K25" i="6"/>
  <c r="J25" i="6"/>
  <c r="I25" i="6"/>
  <c r="H25" i="6"/>
  <c r="F25" i="6"/>
  <c r="S36" i="6"/>
  <c r="R36" i="6"/>
  <c r="Q36" i="6"/>
  <c r="P36" i="6"/>
  <c r="N36" i="6"/>
  <c r="L36" i="6"/>
  <c r="K36" i="6"/>
  <c r="J36" i="6"/>
  <c r="I36" i="6"/>
  <c r="H36" i="6"/>
  <c r="F36" i="6"/>
  <c r="E36" i="6"/>
  <c r="S44" i="6"/>
  <c r="R44" i="6"/>
  <c r="Q44" i="6"/>
  <c r="P44" i="6"/>
  <c r="N44" i="6"/>
  <c r="L44" i="6"/>
  <c r="K44" i="6"/>
  <c r="J44" i="6"/>
  <c r="I44" i="6"/>
  <c r="H44" i="6"/>
  <c r="G44" i="6"/>
  <c r="E44" i="6"/>
  <c r="O42" i="6" l="1"/>
  <c r="O22" i="6"/>
  <c r="G22" i="6" s="1"/>
  <c r="M22" i="6"/>
  <c r="F42" i="6" l="1"/>
  <c r="M42" i="6" s="1"/>
  <c r="D42" i="6"/>
  <c r="D22" i="6"/>
  <c r="O41" i="6" l="1"/>
  <c r="D41" i="6" l="1"/>
  <c r="D44" i="6" s="1"/>
  <c r="O44" i="6"/>
  <c r="F41" i="6"/>
  <c r="S29" i="6"/>
  <c r="S30" i="6" s="1"/>
  <c r="E29" i="6"/>
  <c r="G29" i="6"/>
  <c r="H29" i="6"/>
  <c r="H30" i="6" s="1"/>
  <c r="I29" i="6"/>
  <c r="I30" i="6" s="1"/>
  <c r="J29" i="6"/>
  <c r="J30" i="6" s="1"/>
  <c r="K29" i="6"/>
  <c r="K30" i="6" s="1"/>
  <c r="L29" i="6"/>
  <c r="L30" i="6" s="1"/>
  <c r="N29" i="6"/>
  <c r="N30" i="6" s="1"/>
  <c r="P29" i="6"/>
  <c r="P30" i="6" s="1"/>
  <c r="Q29" i="6"/>
  <c r="Q30" i="6" s="1"/>
  <c r="R29" i="6"/>
  <c r="R30" i="6" s="1"/>
  <c r="M41" i="6" l="1"/>
  <c r="M44" i="6" s="1"/>
  <c r="F44" i="6"/>
  <c r="O24" i="6"/>
  <c r="D24" i="6" l="1"/>
  <c r="N38" i="6"/>
  <c r="D38" i="6" s="1"/>
  <c r="E38" i="6" s="1"/>
  <c r="E24" i="6" l="1"/>
  <c r="S39" i="6"/>
  <c r="S45" i="6" s="1"/>
  <c r="S46" i="6" s="1"/>
  <c r="R39" i="6"/>
  <c r="R45" i="6" s="1"/>
  <c r="R46" i="6" s="1"/>
  <c r="Q39" i="6"/>
  <c r="Q45" i="6" s="1"/>
  <c r="Q46" i="6" s="1"/>
  <c r="P39" i="6"/>
  <c r="P45" i="6" s="1"/>
  <c r="P46" i="6" s="1"/>
  <c r="O39" i="6"/>
  <c r="L39" i="6"/>
  <c r="L45" i="6" s="1"/>
  <c r="L46" i="6" s="1"/>
  <c r="K39" i="6"/>
  <c r="K45" i="6" s="1"/>
  <c r="K46" i="6" s="1"/>
  <c r="J39" i="6"/>
  <c r="J45" i="6" s="1"/>
  <c r="J46" i="6" s="1"/>
  <c r="I39" i="6"/>
  <c r="I45" i="6" s="1"/>
  <c r="I46" i="6" s="1"/>
  <c r="H39" i="6"/>
  <c r="H45" i="6" s="1"/>
  <c r="H46" i="6" s="1"/>
  <c r="G39" i="6"/>
  <c r="F39" i="6"/>
  <c r="F45" i="6" s="1"/>
  <c r="D39" i="6"/>
  <c r="M38" i="6"/>
  <c r="M24" i="6" l="1"/>
  <c r="E25" i="6"/>
  <c r="E30" i="6" s="1"/>
  <c r="E39" i="6"/>
  <c r="E45" i="6" s="1"/>
  <c r="N39" i="6"/>
  <c r="N45" i="6" s="1"/>
  <c r="N46" i="6" s="1"/>
  <c r="M39" i="6"/>
  <c r="E46" i="6" l="1"/>
  <c r="M35" i="6"/>
  <c r="O34" i="6"/>
  <c r="M34" i="6"/>
  <c r="O21" i="6"/>
  <c r="D21" i="6" s="1"/>
  <c r="M21" i="6"/>
  <c r="O20" i="6"/>
  <c r="M20" i="6"/>
  <c r="D20" i="6" l="1"/>
  <c r="D25" i="6" s="1"/>
  <c r="O25" i="6"/>
  <c r="D34" i="6"/>
  <c r="M36" i="6"/>
  <c r="M45" i="6" s="1"/>
  <c r="M25" i="6"/>
  <c r="G34" i="6"/>
  <c r="G21" i="6"/>
  <c r="G20" i="6"/>
  <c r="G25" i="6" l="1"/>
  <c r="G30" i="6" s="1"/>
  <c r="T44" i="6"/>
  <c r="U44" i="6"/>
  <c r="N4" i="7" l="1"/>
  <c r="A33" i="7" l="1"/>
  <c r="B32" i="7" s="1"/>
  <c r="B31" i="7" l="1"/>
  <c r="B29" i="7"/>
  <c r="B28" i="7"/>
  <c r="K20" i="7"/>
  <c r="I1" i="7"/>
  <c r="I3" i="7"/>
  <c r="K9" i="7"/>
  <c r="E4" i="7"/>
  <c r="F4" i="7"/>
  <c r="F5" i="7" s="1"/>
  <c r="G4" i="7" l="1"/>
  <c r="I4" i="7"/>
  <c r="I5" i="7" s="1"/>
  <c r="C28" i="7"/>
  <c r="E5" i="7"/>
  <c r="A24" i="7"/>
  <c r="B17" i="7" l="1"/>
  <c r="B1" i="7"/>
  <c r="C1" i="7" s="1"/>
  <c r="B11" i="7"/>
  <c r="C11" i="7" s="1"/>
  <c r="B10" i="7"/>
  <c r="C10" i="7" s="1"/>
  <c r="A3" i="7"/>
  <c r="J4" i="7"/>
  <c r="K4" i="7" s="1"/>
  <c r="B12" i="7" l="1"/>
  <c r="J5" i="7"/>
  <c r="O35" i="6" l="1"/>
  <c r="O36" i="6" s="1"/>
  <c r="O45" i="6" s="1"/>
  <c r="D35" i="6" l="1"/>
  <c r="D36" i="6" s="1"/>
  <c r="D45" i="6" s="1"/>
  <c r="O28" i="6"/>
  <c r="D28" i="6" s="1"/>
  <c r="O27" i="6"/>
  <c r="D29" i="6" l="1"/>
  <c r="D30" i="6" s="1"/>
  <c r="G35" i="6"/>
  <c r="G36" i="6" s="1"/>
  <c r="G45" i="6" s="1"/>
  <c r="G46" i="6" s="1"/>
  <c r="O29" i="6"/>
  <c r="O30" i="6" s="1"/>
  <c r="O46" i="6" s="1"/>
  <c r="F28" i="6"/>
  <c r="M28" i="6" s="1"/>
  <c r="F29" i="6" l="1"/>
  <c r="F30" i="6" s="1"/>
  <c r="F46" i="6" s="1"/>
  <c r="M27" i="6"/>
  <c r="D46" i="6" l="1"/>
  <c r="M29" i="6"/>
  <c r="M30" i="6" s="1"/>
  <c r="M46" i="6" s="1"/>
</calcChain>
</file>

<file path=xl/sharedStrings.xml><?xml version="1.0" encoding="utf-8"?>
<sst xmlns="http://schemas.openxmlformats.org/spreadsheetml/2006/main" count="224" uniqueCount="111">
  <si>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</si>
  <si>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</si>
  <si>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</si>
  <si>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</si>
  <si>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</si>
  <si>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</si>
  <si>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</si>
  <si>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</si>
  <si>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</si>
  <si>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</si>
  <si>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</si>
  <si>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</si>
  <si>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</si>
  <si>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</si>
  <si>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від _________________ №_____________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</si>
  <si>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</si>
  <si>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</si>
  <si>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</si>
  <si>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</si>
  <si>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</si>
  <si>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</si>
  <si>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</si>
  <si>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</si>
  <si>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</si>
  <si>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</si>
  <si>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</si>
  <si>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</si>
  <si>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</si>
  <si>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</si>
  <si>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</si>
  <si>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</si>
  <si>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</si>
  <si>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</si>
  <si>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</si>
  <si>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</si>
  <si>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водовідведення, з урахуванням:</t>
    </r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</si>
  <si>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</si>
  <si>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</si>
  <si>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</si>
  <si>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</si>
  <si>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</si>
  <si>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</si>
  <si>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</si>
  <si>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</si>
  <si>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</si>
  <si>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</si>
  <si>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</si>
  <si>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</si>
  <si>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водопостачання, з урахуванням:</t>
    </r>
  </si>
  <si>
    <t>Усього за інвестиційним планом</t>
  </si>
  <si>
    <t>_____________________________А.М. Нікітін</t>
  </si>
  <si>
    <t>Директор КП "Житомирводоканал" ЖМР</t>
  </si>
  <si>
    <t xml:space="preserve"> -</t>
  </si>
  <si>
    <r>
      <t>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</si>
  <si>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Комунальне підприємство "Житомирводоканал" Житомирської міської ради</t>
  </si>
  <si>
    <t>-</t>
  </si>
  <si>
    <t xml:space="preserve">              (найменування органу місцевого самоврядування)</t>
  </si>
  <si>
    <t>Інші заходи, з них:</t>
  </si>
  <si>
    <t>Рішенням Виконавчого Комітету                                  Житомирської міської ради</t>
  </si>
  <si>
    <t>1.8.1</t>
  </si>
  <si>
    <t>1.8</t>
  </si>
  <si>
    <t>2.6</t>
  </si>
  <si>
    <t>Усього за підпунктом 1.8</t>
  </si>
  <si>
    <t>Усього за підпунктом 2.6</t>
  </si>
  <si>
    <t>погашення основної суми кредиту</t>
  </si>
  <si>
    <t>1.8.2</t>
  </si>
  <si>
    <t>Погашення тіла кредиту залученого для реалізації проекту "Розвиток міської інфраструктури -2"</t>
  </si>
  <si>
    <t>погашення тіла кредиту</t>
  </si>
  <si>
    <t xml:space="preserve"> Погашення відсотків за користування кредиту залученого для реалізації проекту "Розвиток міської інфраструктури -2"</t>
  </si>
  <si>
    <r>
      <rPr>
        <u/>
        <sz val="10"/>
        <rFont val="Times New Roman"/>
        <family val="1"/>
        <charset val="204"/>
      </rPr>
      <t>Начальник відділу розвитку та модернізації виробництва</t>
    </r>
    <r>
      <rPr>
        <sz val="10"/>
        <rFont val="Times New Roman"/>
        <family val="1"/>
        <charset val="204"/>
      </rPr>
      <t xml:space="preserve">                             __________________                                       </t>
    </r>
    <r>
      <rPr>
        <u/>
        <sz val="10"/>
        <rFont val="Times New Roman"/>
        <family val="1"/>
        <charset val="204"/>
      </rPr>
      <t xml:space="preserve">  Б.В. Вигівський</t>
    </r>
  </si>
  <si>
    <t>Графік здійснення заходів та використання коштів на планований період, тис. грн (без ПДВ)</t>
  </si>
  <si>
    <t>2.6.1</t>
  </si>
  <si>
    <t>2.6.2</t>
  </si>
  <si>
    <t>Додаток 4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</si>
  <si>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  1.1</t>
  </si>
  <si>
    <t>Заходи зі зниження питомих витрат, а також втрат ресурсів, з них:</t>
  </si>
  <si>
    <t>1.1.1</t>
  </si>
  <si>
    <t>1 шт.</t>
  </si>
  <si>
    <t>1.1.2</t>
  </si>
  <si>
    <t>Реконструкція насосних станцій водопроводу та водоочисної станції. Розвиток міської інфраструктури-2</t>
  </si>
  <si>
    <t>1.1.3</t>
  </si>
  <si>
    <t xml:space="preserve"> Реконструкція водопровідних мереж. Розвиток міської інфраструктури-2</t>
  </si>
  <si>
    <t>Усього за підпунктом 1.1</t>
  </si>
  <si>
    <t xml:space="preserve">  2.1</t>
  </si>
  <si>
    <t>Заходи зі зниження питомих витрат,  а також втрат ресурсів, з них:</t>
  </si>
  <si>
    <t>2.1.1</t>
  </si>
  <si>
    <t>2.1.2</t>
  </si>
  <si>
    <t xml:space="preserve"> Технічний нагляд реконструкції КОС,  насосних станцій водопроводу та мереж водопостачання м.Житомир. Розвиток міської інфраструктури-2</t>
  </si>
  <si>
    <t xml:space="preserve"> Технічний нагляд реконструкції водоочисної станції, насосних станцій водопроводу та мереж водопостачання м.Житомир. Розвиток міської інфраструктури-2</t>
  </si>
  <si>
    <t>Реконструкція каналізаційної очисної станції, включаючи заміну механічного та електричного обладнання і каналізаційних труб. Розвиток міської інфраструктури-2</t>
  </si>
  <si>
    <t>Усього за підпунктом 2.1</t>
  </si>
  <si>
    <t>погашення відсотків по кредиту</t>
  </si>
  <si>
    <t>2.4.</t>
  </si>
  <si>
    <t>Заходи щодо модернізації та закупівлі транспортних засобів спеціального та спеціалізованого призначення, з них:</t>
  </si>
  <si>
    <t>2.4.1</t>
  </si>
  <si>
    <t>Усього за підпунктом  2.4.</t>
  </si>
  <si>
    <t>Придбання дизельного зварювального агрегату</t>
  </si>
  <si>
    <t>Виготовлення ПКД з реконструкції водопровідних насосних станцій в м. Житомирі</t>
  </si>
  <si>
    <t>Виготовлення ПКД "Будівництво та реконструкція водопроводу мікрорайону "Хінчанка" довжиною 5,4 км</t>
  </si>
  <si>
    <t>3 шт.</t>
  </si>
  <si>
    <t>6 шт.</t>
  </si>
  <si>
    <t>1 од.</t>
  </si>
  <si>
    <t>Інші заходи</t>
  </si>
  <si>
    <t xml:space="preserve">
Будівництво та реконструкція водопроводу мікрорайону "Хінчанка" довжиною 5,4 км</t>
  </si>
  <si>
    <t>2.6.3</t>
  </si>
  <si>
    <t>1.1.4</t>
  </si>
  <si>
    <t xml:space="preserve">Придбання самоскиду мультиліфт </t>
  </si>
  <si>
    <t xml:space="preserve">                                   Річний  інвестиційний план на 2021 рік</t>
  </si>
  <si>
    <t>1.1.5</t>
  </si>
  <si>
    <t xml:space="preserve">
Обладнання для електролізної установки по отриманню гіпохлориту натрію</t>
  </si>
  <si>
    <t>Будівництво каналізаційного колектору на очисних спорудах каналізації (ОСК-1) м. Житомир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</si>
</sst>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25" fillId="0" borderId="0"/>
  </cellStyleXfs>
  <cellXfs count="150">
    <xf numFmtId="0" fontId="0" fillId="0" borderId="0" xfId="0"/>
    <xf numFmtId="0" fontId="4" fillId="3" borderId="5" xfId="1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2" fontId="0" fillId="0" borderId="0" xfId="0" applyNumberFormat="1"/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/>
    <xf numFmtId="0" fontId="19" fillId="2" borderId="0" xfId="0" applyFont="1" applyFill="1"/>
    <xf numFmtId="0" fontId="4" fillId="2" borderId="0" xfId="0" applyFont="1" applyFill="1" applyAlignment="1">
      <alignment horizontal="center"/>
    </xf>
    <xf numFmtId="0" fontId="18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65" fontId="0" fillId="0" borderId="0" xfId="0" applyNumberFormat="1"/>
    <xf numFmtId="0" fontId="23" fillId="0" borderId="0" xfId="0" applyFont="1"/>
    <xf numFmtId="2" fontId="23" fillId="0" borderId="0" xfId="0" applyNumberFormat="1" applyFont="1"/>
    <xf numFmtId="0" fontId="10" fillId="2" borderId="0" xfId="0" applyFont="1" applyFill="1"/>
    <xf numFmtId="2" fontId="9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/>
    <xf numFmtId="0" fontId="0" fillId="2" borderId="0" xfId="0" applyFill="1" applyAlignment="1">
      <alignment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/>
    <xf numFmtId="2" fontId="4" fillId="2" borderId="0" xfId="0" applyNumberFormat="1" applyFont="1" applyFill="1"/>
    <xf numFmtId="166" fontId="4" fillId="2" borderId="0" xfId="0" applyNumberFormat="1" applyFont="1" applyFill="1"/>
    <xf numFmtId="2" fontId="4" fillId="2" borderId="0" xfId="1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4" fontId="6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/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Border="1"/>
    <xf numFmtId="0" fontId="4" fillId="2" borderId="17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>
      <alignment vertical="top" wrapText="1"/>
    </xf>
    <xf numFmtId="0" fontId="10" fillId="2" borderId="12" xfId="0" applyFont="1" applyFill="1" applyBorder="1" applyAlignment="1"/>
    <xf numFmtId="0" fontId="10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1" applyFont="1" applyFill="1" applyBorder="1" applyAlignment="1" applyProtection="1">
      <alignment horizontal="center" vertical="top" wrapText="1"/>
      <protection locked="0"/>
    </xf>
    <xf numFmtId="0" fontId="4" fillId="2" borderId="6" xfId="1" applyFont="1" applyFill="1" applyBorder="1" applyAlignment="1" applyProtection="1">
      <alignment horizontal="center" vertical="top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/>
    <xf numFmtId="0" fontId="0" fillId="2" borderId="6" xfId="0" applyFont="1" applyFill="1" applyBorder="1"/>
    <xf numFmtId="0" fontId="7" fillId="2" borderId="12" xfId="0" applyFont="1" applyFill="1" applyBorder="1" applyAlignment="1">
      <alignment horizontal="center" vertical="top" wrapText="1"/>
    </xf>
    <xf numFmtId="4" fontId="6" fillId="0" borderId="14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</cellXfs>
  <cellStyles count="5">
    <cellStyle name="Iau?iue" xfId="1"/>
    <cellStyle name="Звичайний 2" xfId="4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topLeftCell="A43" zoomScale="70" zoomScaleNormal="85" zoomScaleSheetLayoutView="70" zoomScalePageLayoutView="70" workbookViewId="0">
      <selection activeCell="I7" sqref="I7"/>
    </sheetView>
  </sheetViews>
  <sheetFormatPr defaultColWidth="9.140625" defaultRowHeight="12.75" x14ac:dyDescent="0.2"/>
  <cols>
    <col min="1" max="1" width="10.85546875" style="81" customWidth="1"/>
    <col min="2" max="2" width="23" style="16" customWidth="1"/>
    <col min="3" max="3" width="14" style="6" customWidth="1"/>
    <col min="4" max="4" width="11.85546875" style="6" customWidth="1"/>
    <col min="5" max="5" width="11.7109375" style="6" bestFit="1" customWidth="1"/>
    <col min="6" max="6" width="12.42578125" style="6" customWidth="1"/>
    <col min="7" max="7" width="15.28515625" style="6" customWidth="1"/>
    <col min="8" max="8" width="11.7109375" style="6" customWidth="1"/>
    <col min="9" max="9" width="12.140625" style="6" customWidth="1"/>
    <col min="10" max="10" width="12.42578125" style="6" customWidth="1"/>
    <col min="11" max="13" width="14" style="6" customWidth="1"/>
    <col min="14" max="14" width="12.140625" style="6" customWidth="1"/>
    <col min="15" max="15" width="11.5703125" style="6" customWidth="1"/>
    <col min="16" max="16" width="10.7109375" style="6" customWidth="1"/>
    <col min="17" max="17" width="15.140625" style="6" customWidth="1"/>
    <col min="18" max="18" width="10.42578125" style="6" customWidth="1"/>
    <col min="19" max="19" width="10.85546875" style="6" customWidth="1"/>
    <col min="20" max="20" width="5.42578125" style="6" customWidth="1"/>
    <col min="21" max="21" width="6.85546875" style="6" customWidth="1"/>
    <col min="22" max="22" width="12.42578125" style="6" customWidth="1"/>
    <col min="23" max="23" width="10" style="6" customWidth="1"/>
    <col min="24" max="24" width="9.42578125" style="6" customWidth="1"/>
    <col min="25" max="29" width="9.140625" style="5"/>
    <col min="30" max="16384" width="9.140625" style="6"/>
  </cols>
  <sheetData>
    <row r="1" spans="1:29" ht="100.5" customHeight="1" x14ac:dyDescent="0.2">
      <c r="N1" s="18"/>
      <c r="O1" s="18"/>
      <c r="P1" s="18"/>
      <c r="R1" s="63"/>
      <c r="S1" s="86" t="s">
        <v>73</v>
      </c>
      <c r="T1" s="86"/>
      <c r="U1" s="86"/>
      <c r="V1" s="86"/>
      <c r="W1" s="86"/>
      <c r="X1" s="86"/>
    </row>
    <row r="2" spans="1:29" ht="25.5" customHeight="1" x14ac:dyDescent="0.2">
      <c r="B2" s="104" t="s">
        <v>13</v>
      </c>
      <c r="C2" s="104"/>
      <c r="D2" s="104"/>
      <c r="E2" s="104"/>
      <c r="M2" s="104" t="s">
        <v>15</v>
      </c>
      <c r="N2" s="104"/>
      <c r="O2" s="104"/>
      <c r="P2" s="77"/>
      <c r="Q2" s="84"/>
      <c r="R2" s="84"/>
      <c r="S2" s="13"/>
      <c r="T2" s="13"/>
      <c r="U2" s="13"/>
      <c r="V2" s="13"/>
      <c r="W2" s="13"/>
      <c r="X2" s="13"/>
    </row>
    <row r="3" spans="1:29" ht="29.25" customHeight="1" x14ac:dyDescent="0.25">
      <c r="B3" s="88" t="s">
        <v>58</v>
      </c>
      <c r="C3" s="88"/>
      <c r="D3" s="88"/>
      <c r="E3" s="88"/>
      <c r="M3" s="78" t="s">
        <v>51</v>
      </c>
      <c r="N3" s="78"/>
      <c r="O3" s="78"/>
      <c r="P3" s="78"/>
      <c r="Q3" s="79"/>
      <c r="R3" s="84"/>
      <c r="S3" s="13"/>
      <c r="T3" s="13"/>
      <c r="U3" s="13"/>
      <c r="V3" s="13"/>
      <c r="W3" s="13"/>
      <c r="X3" s="13"/>
    </row>
    <row r="4" spans="1:29" ht="11.25" customHeight="1" x14ac:dyDescent="0.2">
      <c r="B4" s="35" t="s">
        <v>56</v>
      </c>
      <c r="C4" s="35"/>
      <c r="D4" s="35"/>
      <c r="E4" s="35"/>
      <c r="M4" s="93" t="s">
        <v>16</v>
      </c>
      <c r="N4" s="93"/>
      <c r="O4" s="93"/>
      <c r="P4" s="93"/>
      <c r="Q4" s="84"/>
      <c r="R4" s="84"/>
      <c r="S4" s="13"/>
      <c r="T4" s="13"/>
      <c r="U4" s="13"/>
      <c r="V4" s="13"/>
      <c r="W4" s="13"/>
      <c r="X4" s="13"/>
    </row>
    <row r="5" spans="1:29" ht="28.5" customHeight="1" x14ac:dyDescent="0.25">
      <c r="B5" s="36"/>
      <c r="C5" s="36"/>
      <c r="D5" s="36"/>
      <c r="E5" s="36"/>
      <c r="M5" s="32" t="s">
        <v>50</v>
      </c>
      <c r="Q5" s="84"/>
      <c r="R5" s="13"/>
      <c r="S5" s="13"/>
      <c r="T5" s="13"/>
      <c r="U5" s="13"/>
      <c r="V5" s="13"/>
      <c r="W5" s="13"/>
      <c r="X5" s="13"/>
    </row>
    <row r="6" spans="1:29" ht="17.25" customHeight="1" x14ac:dyDescent="0.25">
      <c r="B6" s="87" t="s">
        <v>14</v>
      </c>
      <c r="C6" s="87"/>
      <c r="D6" s="87"/>
      <c r="E6" s="87"/>
      <c r="M6" s="14"/>
      <c r="N6" s="15" t="s">
        <v>1</v>
      </c>
      <c r="O6" s="94" t="s">
        <v>33</v>
      </c>
      <c r="P6" s="93"/>
      <c r="Q6" s="84"/>
      <c r="R6" s="84"/>
      <c r="S6" s="13"/>
      <c r="T6" s="13"/>
      <c r="U6" s="13"/>
      <c r="V6" s="13"/>
      <c r="W6" s="13"/>
      <c r="X6" s="13"/>
    </row>
    <row r="7" spans="1:29" ht="24" customHeight="1" x14ac:dyDescent="0.25">
      <c r="C7" s="17"/>
      <c r="D7" s="17"/>
      <c r="E7" s="17"/>
      <c r="M7" s="85" t="s">
        <v>17</v>
      </c>
      <c r="N7" s="85"/>
      <c r="O7" s="85"/>
      <c r="P7" s="85"/>
      <c r="Q7" s="84"/>
      <c r="R7" s="13"/>
      <c r="S7" s="13"/>
      <c r="T7" s="13"/>
      <c r="U7" s="13"/>
      <c r="V7" s="13"/>
      <c r="W7" s="13"/>
      <c r="X7" s="13"/>
    </row>
    <row r="8" spans="1:29" ht="22.5" customHeight="1" x14ac:dyDescent="0.2">
      <c r="N8" s="18"/>
      <c r="O8" s="18"/>
      <c r="P8" s="18"/>
      <c r="Q8" s="84"/>
      <c r="R8" s="84"/>
      <c r="S8" s="13"/>
      <c r="T8" s="13"/>
      <c r="U8" s="13"/>
      <c r="V8" s="13"/>
      <c r="W8" s="13"/>
      <c r="X8" s="13"/>
    </row>
    <row r="9" spans="1:29" ht="30.75" customHeight="1" x14ac:dyDescent="0.25">
      <c r="A9" s="95" t="s">
        <v>107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9"/>
      <c r="W9" s="19"/>
      <c r="X9" s="16"/>
    </row>
    <row r="10" spans="1:29" ht="18.75" x14ac:dyDescent="0.3">
      <c r="A10" s="105" t="s">
        <v>54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6"/>
      <c r="W10" s="16"/>
      <c r="X10" s="16"/>
    </row>
    <row r="11" spans="1:29" ht="31.5" customHeight="1" x14ac:dyDescent="0.2">
      <c r="A11" s="147" t="s">
        <v>18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9" ht="52.5" customHeight="1" x14ac:dyDescent="0.2">
      <c r="A12" s="90" t="s">
        <v>0</v>
      </c>
      <c r="B12" s="90" t="s">
        <v>38</v>
      </c>
      <c r="C12" s="90" t="s">
        <v>26</v>
      </c>
      <c r="D12" s="96" t="s">
        <v>36</v>
      </c>
      <c r="E12" s="97"/>
      <c r="F12" s="97"/>
      <c r="G12" s="97"/>
      <c r="H12" s="97"/>
      <c r="I12" s="97"/>
      <c r="J12" s="98"/>
      <c r="K12" s="110" t="s">
        <v>41</v>
      </c>
      <c r="L12" s="110" t="s">
        <v>42</v>
      </c>
      <c r="M12" s="90" t="s">
        <v>43</v>
      </c>
      <c r="N12" s="89" t="s">
        <v>37</v>
      </c>
      <c r="O12" s="89"/>
      <c r="P12" s="89" t="s">
        <v>70</v>
      </c>
      <c r="Q12" s="89"/>
      <c r="R12" s="89"/>
      <c r="S12" s="89"/>
      <c r="T12" s="99" t="s">
        <v>27</v>
      </c>
      <c r="U12" s="99" t="s">
        <v>34</v>
      </c>
      <c r="V12" s="99" t="s">
        <v>32</v>
      </c>
      <c r="W12" s="99" t="s">
        <v>46</v>
      </c>
      <c r="X12" s="99" t="s">
        <v>47</v>
      </c>
      <c r="Y12" s="107"/>
    </row>
    <row r="13" spans="1:29" ht="15.75" customHeight="1" x14ac:dyDescent="0.2">
      <c r="A13" s="91"/>
      <c r="B13" s="91"/>
      <c r="C13" s="145"/>
      <c r="D13" s="90" t="s">
        <v>6</v>
      </c>
      <c r="E13" s="113" t="s">
        <v>19</v>
      </c>
      <c r="F13" s="113"/>
      <c r="G13" s="113"/>
      <c r="H13" s="113"/>
      <c r="I13" s="113"/>
      <c r="J13" s="113"/>
      <c r="K13" s="111"/>
      <c r="L13" s="111"/>
      <c r="M13" s="91"/>
      <c r="N13" s="90" t="s">
        <v>45</v>
      </c>
      <c r="O13" s="90" t="s">
        <v>44</v>
      </c>
      <c r="P13" s="90" t="s">
        <v>2</v>
      </c>
      <c r="Q13" s="90" t="s">
        <v>3</v>
      </c>
      <c r="R13" s="90" t="s">
        <v>4</v>
      </c>
      <c r="S13" s="90" t="s">
        <v>5</v>
      </c>
      <c r="T13" s="100"/>
      <c r="U13" s="100"/>
      <c r="V13" s="100"/>
      <c r="W13" s="100"/>
      <c r="X13" s="100"/>
      <c r="Y13" s="107"/>
    </row>
    <row r="14" spans="1:29" ht="42" customHeight="1" x14ac:dyDescent="0.2">
      <c r="A14" s="91"/>
      <c r="B14" s="91"/>
      <c r="C14" s="145"/>
      <c r="D14" s="91"/>
      <c r="E14" s="102" t="s">
        <v>39</v>
      </c>
      <c r="F14" s="102" t="s">
        <v>9</v>
      </c>
      <c r="G14" s="108" t="s">
        <v>40</v>
      </c>
      <c r="H14" s="114" t="s">
        <v>12</v>
      </c>
      <c r="I14" s="143" t="s">
        <v>23</v>
      </c>
      <c r="J14" s="144"/>
      <c r="K14" s="111"/>
      <c r="L14" s="111"/>
      <c r="M14" s="91"/>
      <c r="N14" s="91"/>
      <c r="O14" s="91"/>
      <c r="P14" s="91"/>
      <c r="Q14" s="91"/>
      <c r="R14" s="91"/>
      <c r="S14" s="91"/>
      <c r="T14" s="100"/>
      <c r="U14" s="100"/>
      <c r="V14" s="100"/>
      <c r="W14" s="100"/>
      <c r="X14" s="100"/>
      <c r="Y14" s="107"/>
    </row>
    <row r="15" spans="1:29" ht="90" customHeight="1" x14ac:dyDescent="0.2">
      <c r="A15" s="92"/>
      <c r="B15" s="92"/>
      <c r="C15" s="146"/>
      <c r="D15" s="92"/>
      <c r="E15" s="103"/>
      <c r="F15" s="103"/>
      <c r="G15" s="109"/>
      <c r="H15" s="115"/>
      <c r="I15" s="20" t="s">
        <v>11</v>
      </c>
      <c r="J15" s="83" t="s">
        <v>10</v>
      </c>
      <c r="K15" s="112"/>
      <c r="L15" s="112"/>
      <c r="M15" s="92"/>
      <c r="N15" s="92"/>
      <c r="O15" s="92"/>
      <c r="P15" s="92"/>
      <c r="Q15" s="92"/>
      <c r="R15" s="92"/>
      <c r="S15" s="92"/>
      <c r="T15" s="101"/>
      <c r="U15" s="101"/>
      <c r="V15" s="101"/>
      <c r="W15" s="101"/>
      <c r="X15" s="101"/>
      <c r="Y15" s="107"/>
    </row>
    <row r="16" spans="1:29" s="16" customFormat="1" ht="15.75" customHeight="1" x14ac:dyDescent="0.2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2">
        <v>7</v>
      </c>
      <c r="H16" s="11">
        <v>8</v>
      </c>
      <c r="I16" s="11">
        <v>9</v>
      </c>
      <c r="J16" s="11">
        <v>10</v>
      </c>
      <c r="K16" s="21">
        <v>11</v>
      </c>
      <c r="L16" s="21">
        <v>12</v>
      </c>
      <c r="M16" s="21">
        <v>13</v>
      </c>
      <c r="N16" s="11">
        <v>14</v>
      </c>
      <c r="O16" s="11">
        <v>15</v>
      </c>
      <c r="P16" s="11">
        <v>16</v>
      </c>
      <c r="Q16" s="11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1">
        <v>23</v>
      </c>
      <c r="X16" s="11">
        <v>24</v>
      </c>
      <c r="Y16" s="82"/>
      <c r="Z16" s="82"/>
      <c r="AA16" s="82"/>
      <c r="AB16" s="82"/>
      <c r="AC16" s="82"/>
    </row>
    <row r="17" spans="1:29" ht="18.75" customHeight="1" x14ac:dyDescent="0.2">
      <c r="A17" s="22" t="s">
        <v>20</v>
      </c>
      <c r="B17" s="23"/>
      <c r="C17" s="119" t="s">
        <v>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47"/>
      <c r="Z17" s="47"/>
      <c r="AA17" s="47"/>
    </row>
    <row r="18" spans="1:29" ht="12" customHeight="1" x14ac:dyDescent="0.2">
      <c r="A18" s="119" t="s">
        <v>48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48"/>
      <c r="Z18" s="48"/>
      <c r="AA18" s="48"/>
    </row>
    <row r="19" spans="1:29" ht="17.25" customHeight="1" x14ac:dyDescent="0.2">
      <c r="A19" s="65" t="s">
        <v>74</v>
      </c>
      <c r="B19" s="66"/>
      <c r="C19" s="124" t="s">
        <v>75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  <c r="Y19" s="82"/>
      <c r="Z19" s="82"/>
      <c r="AA19" s="82"/>
    </row>
    <row r="20" spans="1:29" ht="113.25" customHeight="1" x14ac:dyDescent="0.2">
      <c r="A20" s="49" t="s">
        <v>76</v>
      </c>
      <c r="B20" s="67" t="s">
        <v>88</v>
      </c>
      <c r="C20" s="80" t="s">
        <v>101</v>
      </c>
      <c r="D20" s="50">
        <f>O20</f>
        <v>20021.54</v>
      </c>
      <c r="E20" s="51">
        <v>0</v>
      </c>
      <c r="F20" s="51">
        <v>0</v>
      </c>
      <c r="G20" s="51">
        <f>O20</f>
        <v>20021.54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f t="shared" ref="M20:M23" si="0">E20+F20+K20+L20</f>
        <v>0</v>
      </c>
      <c r="N20" s="51">
        <v>0</v>
      </c>
      <c r="O20" s="51">
        <f>P20+Q20+R20+S20</f>
        <v>20021.54</v>
      </c>
      <c r="P20" s="51">
        <v>0</v>
      </c>
      <c r="Q20" s="51">
        <v>10006.17</v>
      </c>
      <c r="R20" s="51">
        <v>0</v>
      </c>
      <c r="S20" s="51">
        <v>10015.370000000001</v>
      </c>
      <c r="T20" s="10" t="s">
        <v>55</v>
      </c>
      <c r="U20" s="10" t="s">
        <v>55</v>
      </c>
      <c r="V20" s="42" t="s">
        <v>55</v>
      </c>
      <c r="W20" s="42" t="s">
        <v>55</v>
      </c>
      <c r="X20" s="42" t="s">
        <v>55</v>
      </c>
      <c r="Y20" s="82"/>
      <c r="Z20" s="82"/>
      <c r="AA20" s="82"/>
    </row>
    <row r="21" spans="1:29" ht="78" customHeight="1" x14ac:dyDescent="0.2">
      <c r="A21" s="49" t="s">
        <v>78</v>
      </c>
      <c r="B21" s="67" t="s">
        <v>79</v>
      </c>
      <c r="C21" s="80" t="s">
        <v>101</v>
      </c>
      <c r="D21" s="50">
        <f>O21</f>
        <v>21229.72</v>
      </c>
      <c r="E21" s="51">
        <v>0</v>
      </c>
      <c r="F21" s="51">
        <v>0</v>
      </c>
      <c r="G21" s="51">
        <f>O21</f>
        <v>21229.72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f t="shared" si="0"/>
        <v>0</v>
      </c>
      <c r="N21" s="51">
        <v>0</v>
      </c>
      <c r="O21" s="51">
        <f>P21+Q21+R21+S21</f>
        <v>21229.72</v>
      </c>
      <c r="P21" s="51">
        <v>0</v>
      </c>
      <c r="Q21" s="51">
        <v>7617.22</v>
      </c>
      <c r="R21" s="51">
        <v>0</v>
      </c>
      <c r="S21" s="51">
        <v>13612.5</v>
      </c>
      <c r="T21" s="10" t="s">
        <v>55</v>
      </c>
      <c r="U21" s="10" t="s">
        <v>55</v>
      </c>
      <c r="V21" s="42" t="s">
        <v>55</v>
      </c>
      <c r="W21" s="42" t="s">
        <v>55</v>
      </c>
      <c r="X21" s="42" t="s">
        <v>55</v>
      </c>
      <c r="Y21" s="82"/>
      <c r="Z21" s="82"/>
      <c r="AA21" s="82"/>
    </row>
    <row r="22" spans="1:29" ht="80.25" customHeight="1" x14ac:dyDescent="0.2">
      <c r="A22" s="49" t="s">
        <v>80</v>
      </c>
      <c r="B22" s="67" t="s">
        <v>81</v>
      </c>
      <c r="C22" s="80" t="s">
        <v>101</v>
      </c>
      <c r="D22" s="50">
        <f>O22</f>
        <v>19370.420000000002</v>
      </c>
      <c r="E22" s="51">
        <v>0</v>
      </c>
      <c r="F22" s="51">
        <v>0</v>
      </c>
      <c r="G22" s="51">
        <f>O22</f>
        <v>19370.420000000002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f t="shared" si="0"/>
        <v>0</v>
      </c>
      <c r="N22" s="51">
        <v>0</v>
      </c>
      <c r="O22" s="51">
        <f>P22+Q22+R22+S22</f>
        <v>19370.420000000002</v>
      </c>
      <c r="P22" s="51">
        <v>0</v>
      </c>
      <c r="Q22" s="51">
        <v>14581.04</v>
      </c>
      <c r="R22" s="51">
        <v>0</v>
      </c>
      <c r="S22" s="51">
        <v>4789.38</v>
      </c>
      <c r="T22" s="8" t="s">
        <v>55</v>
      </c>
      <c r="U22" s="10" t="s">
        <v>55</v>
      </c>
      <c r="V22" s="42" t="s">
        <v>55</v>
      </c>
      <c r="W22" s="42" t="s">
        <v>55</v>
      </c>
      <c r="X22" s="42" t="s">
        <v>55</v>
      </c>
      <c r="Y22" s="82"/>
      <c r="Z22" s="82"/>
      <c r="AA22" s="82"/>
    </row>
    <row r="23" spans="1:29" ht="80.25" customHeight="1" x14ac:dyDescent="0.2">
      <c r="A23" s="49" t="s">
        <v>105</v>
      </c>
      <c r="B23" s="72" t="s">
        <v>109</v>
      </c>
      <c r="C23" s="80" t="s">
        <v>101</v>
      </c>
      <c r="D23" s="50">
        <f>O23</f>
        <v>4679.17</v>
      </c>
      <c r="E23" s="51">
        <f>D23</f>
        <v>4679.17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0"/>
        <v>4679.17</v>
      </c>
      <c r="N23" s="51">
        <v>0</v>
      </c>
      <c r="O23" s="51">
        <f>P23+Q23+R23+S23</f>
        <v>4679.17</v>
      </c>
      <c r="P23" s="51">
        <v>0</v>
      </c>
      <c r="Q23" s="51">
        <v>1559.72</v>
      </c>
      <c r="R23" s="51">
        <v>1559.72</v>
      </c>
      <c r="S23" s="51">
        <v>1559.73</v>
      </c>
      <c r="T23" s="8" t="s">
        <v>55</v>
      </c>
      <c r="U23" s="10" t="s">
        <v>55</v>
      </c>
      <c r="V23" s="42" t="s">
        <v>55</v>
      </c>
      <c r="W23" s="42" t="s">
        <v>55</v>
      </c>
      <c r="X23" s="42" t="s">
        <v>55</v>
      </c>
      <c r="Y23" s="82"/>
      <c r="Z23" s="82"/>
      <c r="AA23" s="82"/>
    </row>
    <row r="24" spans="1:29" ht="80.25" customHeight="1" x14ac:dyDescent="0.2">
      <c r="A24" s="49" t="s">
        <v>108</v>
      </c>
      <c r="B24" s="72" t="s">
        <v>103</v>
      </c>
      <c r="C24" s="80" t="s">
        <v>101</v>
      </c>
      <c r="D24" s="50">
        <f>O24</f>
        <v>2344.81</v>
      </c>
      <c r="E24" s="51">
        <f>D24</f>
        <v>2344.81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f t="shared" ref="M24" si="1">E24+F24+K24+L24</f>
        <v>2344.81</v>
      </c>
      <c r="N24" s="51">
        <v>0</v>
      </c>
      <c r="O24" s="51">
        <f>P24+Q24+R24+S24</f>
        <v>2344.81</v>
      </c>
      <c r="P24" s="51">
        <v>0</v>
      </c>
      <c r="Q24" s="51">
        <v>781.6</v>
      </c>
      <c r="R24" s="51">
        <v>781.6</v>
      </c>
      <c r="S24" s="51">
        <v>781.61</v>
      </c>
      <c r="T24" s="8" t="s">
        <v>55</v>
      </c>
      <c r="U24" s="10" t="s">
        <v>55</v>
      </c>
      <c r="V24" s="42" t="s">
        <v>55</v>
      </c>
      <c r="W24" s="42" t="s">
        <v>55</v>
      </c>
      <c r="X24" s="42" t="s">
        <v>55</v>
      </c>
      <c r="Y24" s="82"/>
      <c r="Z24" s="82"/>
      <c r="AA24" s="82"/>
    </row>
    <row r="25" spans="1:29" s="16" customFormat="1" ht="15.75" customHeight="1" x14ac:dyDescent="0.2">
      <c r="A25" s="127" t="s">
        <v>82</v>
      </c>
      <c r="B25" s="128"/>
      <c r="C25" s="129"/>
      <c r="D25" s="44">
        <f>SUM(D20:D24)</f>
        <v>67645.66</v>
      </c>
      <c r="E25" s="44">
        <f t="shared" ref="E25:S25" si="2">SUM(E20:E24)</f>
        <v>7023.98</v>
      </c>
      <c r="F25" s="44">
        <f t="shared" si="2"/>
        <v>0</v>
      </c>
      <c r="G25" s="44">
        <f t="shared" si="2"/>
        <v>60621.680000000008</v>
      </c>
      <c r="H25" s="44">
        <f t="shared" si="2"/>
        <v>0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0</v>
      </c>
      <c r="M25" s="44">
        <f t="shared" si="2"/>
        <v>7023.98</v>
      </c>
      <c r="N25" s="44">
        <f t="shared" si="2"/>
        <v>0</v>
      </c>
      <c r="O25" s="44">
        <f t="shared" si="2"/>
        <v>67645.66</v>
      </c>
      <c r="P25" s="44">
        <f t="shared" si="2"/>
        <v>0</v>
      </c>
      <c r="Q25" s="44">
        <f t="shared" si="2"/>
        <v>34545.75</v>
      </c>
      <c r="R25" s="44">
        <f t="shared" si="2"/>
        <v>2341.3200000000002</v>
      </c>
      <c r="S25" s="44">
        <f t="shared" si="2"/>
        <v>30758.590000000004</v>
      </c>
      <c r="T25" s="33" t="s">
        <v>52</v>
      </c>
      <c r="U25" s="68" t="s">
        <v>55</v>
      </c>
      <c r="V25" s="44" t="s">
        <v>55</v>
      </c>
      <c r="W25" s="44" t="s">
        <v>55</v>
      </c>
      <c r="X25" s="44" t="s">
        <v>55</v>
      </c>
      <c r="Y25" s="4"/>
      <c r="Z25" s="4"/>
      <c r="AA25" s="4"/>
      <c r="AB25" s="82"/>
      <c r="AC25" s="82"/>
    </row>
    <row r="26" spans="1:29" ht="16.5" customHeight="1" x14ac:dyDescent="0.2">
      <c r="A26" s="3" t="s">
        <v>60</v>
      </c>
      <c r="B26" s="45"/>
      <c r="C26" s="116" t="s">
        <v>57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</row>
    <row r="27" spans="1:29" ht="60.75" customHeight="1" x14ac:dyDescent="0.2">
      <c r="A27" s="3" t="s">
        <v>59</v>
      </c>
      <c r="B27" s="49" t="s">
        <v>66</v>
      </c>
      <c r="C27" s="80" t="s">
        <v>64</v>
      </c>
      <c r="D27" s="50">
        <v>38755.51</v>
      </c>
      <c r="E27" s="51">
        <v>0</v>
      </c>
      <c r="F27" s="50">
        <v>38755.51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f>E27+F27+K27+L27</f>
        <v>38755.51</v>
      </c>
      <c r="N27" s="51">
        <v>0</v>
      </c>
      <c r="O27" s="51">
        <f>P27+Q27+R27+S27</f>
        <v>38755.509999999995</v>
      </c>
      <c r="P27" s="51">
        <v>0</v>
      </c>
      <c r="Q27" s="51">
        <v>18821.96</v>
      </c>
      <c r="R27" s="51">
        <v>0</v>
      </c>
      <c r="S27" s="51">
        <v>19933.55</v>
      </c>
      <c r="T27" s="8" t="s">
        <v>55</v>
      </c>
      <c r="U27" s="8" t="s">
        <v>55</v>
      </c>
      <c r="V27" s="53" t="s">
        <v>55</v>
      </c>
      <c r="W27" s="8" t="s">
        <v>55</v>
      </c>
      <c r="X27" s="8" t="s">
        <v>55</v>
      </c>
      <c r="Y27" s="4"/>
      <c r="Z27" s="4"/>
      <c r="AA27" s="4"/>
    </row>
    <row r="28" spans="1:29" ht="78" customHeight="1" x14ac:dyDescent="0.2">
      <c r="A28" s="3" t="s">
        <v>65</v>
      </c>
      <c r="B28" s="49" t="s">
        <v>68</v>
      </c>
      <c r="C28" s="80" t="s">
        <v>91</v>
      </c>
      <c r="D28" s="50">
        <f>O28</f>
        <v>8089.1049999999996</v>
      </c>
      <c r="E28" s="50">
        <v>0</v>
      </c>
      <c r="F28" s="51">
        <f>O28</f>
        <v>8089.1049999999996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f t="shared" ref="M28" si="3">E28+F28+K28+L28</f>
        <v>8089.1049999999996</v>
      </c>
      <c r="N28" s="51">
        <v>0</v>
      </c>
      <c r="O28" s="51">
        <f>P28+Q28+R28+S28</f>
        <v>8089.1049999999996</v>
      </c>
      <c r="P28" s="51">
        <v>0</v>
      </c>
      <c r="Q28" s="51">
        <v>4005.145</v>
      </c>
      <c r="R28" s="51">
        <v>0</v>
      </c>
      <c r="S28" s="51">
        <v>4083.96</v>
      </c>
      <c r="T28" s="8" t="s">
        <v>55</v>
      </c>
      <c r="U28" s="52" t="s">
        <v>55</v>
      </c>
      <c r="V28" s="53" t="s">
        <v>55</v>
      </c>
      <c r="W28" s="8" t="s">
        <v>55</v>
      </c>
      <c r="X28" s="8" t="s">
        <v>55</v>
      </c>
      <c r="Y28" s="54"/>
      <c r="Z28" s="4"/>
      <c r="AA28" s="4"/>
    </row>
    <row r="29" spans="1:29" s="19" customFormat="1" ht="15.75" customHeight="1" x14ac:dyDescent="0.2">
      <c r="A29" s="122" t="s">
        <v>62</v>
      </c>
      <c r="B29" s="122"/>
      <c r="C29" s="122"/>
      <c r="D29" s="42">
        <f t="shared" ref="D29:S29" si="4">SUM(D27:D28)</f>
        <v>46844.615000000005</v>
      </c>
      <c r="E29" s="42">
        <f t="shared" si="4"/>
        <v>0</v>
      </c>
      <c r="F29" s="42">
        <f t="shared" si="4"/>
        <v>46844.615000000005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42">
        <f t="shared" si="4"/>
        <v>46844.615000000005</v>
      </c>
      <c r="N29" s="42">
        <f t="shared" si="4"/>
        <v>0</v>
      </c>
      <c r="O29" s="42">
        <f t="shared" si="4"/>
        <v>46844.614999999991</v>
      </c>
      <c r="P29" s="42">
        <f t="shared" si="4"/>
        <v>0</v>
      </c>
      <c r="Q29" s="42">
        <f t="shared" si="4"/>
        <v>22827.105</v>
      </c>
      <c r="R29" s="42">
        <f t="shared" si="4"/>
        <v>0</v>
      </c>
      <c r="S29" s="42">
        <f t="shared" si="4"/>
        <v>24017.51</v>
      </c>
      <c r="T29" s="9" t="s">
        <v>55</v>
      </c>
      <c r="U29" s="10" t="s">
        <v>55</v>
      </c>
      <c r="V29" s="64" t="s">
        <v>55</v>
      </c>
      <c r="W29" s="10" t="s">
        <v>55</v>
      </c>
      <c r="X29" s="10" t="s">
        <v>55</v>
      </c>
      <c r="Y29" s="4"/>
      <c r="Z29" s="4"/>
      <c r="AA29" s="4"/>
      <c r="AB29" s="4"/>
      <c r="AC29" s="4"/>
    </row>
    <row r="30" spans="1:29" s="16" customFormat="1" x14ac:dyDescent="0.2">
      <c r="A30" s="122" t="s">
        <v>24</v>
      </c>
      <c r="B30" s="122"/>
      <c r="C30" s="122"/>
      <c r="D30" s="42">
        <f>D25+D29</f>
        <v>114490.27500000001</v>
      </c>
      <c r="E30" s="42">
        <f t="shared" ref="E30:S30" si="5">E25+E29</f>
        <v>7023.98</v>
      </c>
      <c r="F30" s="42">
        <f t="shared" si="5"/>
        <v>46844.615000000005</v>
      </c>
      <c r="G30" s="42">
        <f t="shared" si="5"/>
        <v>60621.680000000008</v>
      </c>
      <c r="H30" s="42">
        <f t="shared" si="5"/>
        <v>0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53868.595000000001</v>
      </c>
      <c r="N30" s="42">
        <f t="shared" si="5"/>
        <v>0</v>
      </c>
      <c r="O30" s="42">
        <f t="shared" si="5"/>
        <v>114490.27499999999</v>
      </c>
      <c r="P30" s="42">
        <f t="shared" si="5"/>
        <v>0</v>
      </c>
      <c r="Q30" s="42">
        <f t="shared" si="5"/>
        <v>57372.854999999996</v>
      </c>
      <c r="R30" s="42">
        <f t="shared" si="5"/>
        <v>2341.3200000000002</v>
      </c>
      <c r="S30" s="42">
        <f t="shared" si="5"/>
        <v>54776.100000000006</v>
      </c>
      <c r="T30" s="42" t="s">
        <v>55</v>
      </c>
      <c r="U30" s="42" t="s">
        <v>55</v>
      </c>
      <c r="V30" s="42" t="s">
        <v>55</v>
      </c>
      <c r="W30" s="42" t="s">
        <v>55</v>
      </c>
      <c r="X30" s="42" t="s">
        <v>55</v>
      </c>
      <c r="Y30" s="4"/>
      <c r="Z30" s="4"/>
      <c r="AA30" s="4"/>
      <c r="AB30" s="82"/>
      <c r="AC30" s="82"/>
    </row>
    <row r="31" spans="1:29" ht="16.149999999999999" customHeight="1" x14ac:dyDescent="0.2">
      <c r="A31" s="24" t="s">
        <v>21</v>
      </c>
      <c r="B31" s="25"/>
      <c r="C31" s="140" t="s">
        <v>8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2"/>
      <c r="Y31" s="4"/>
      <c r="Z31" s="4"/>
      <c r="AA31" s="4"/>
    </row>
    <row r="32" spans="1:29" ht="16.899999999999999" customHeight="1" x14ac:dyDescent="0.2">
      <c r="A32" s="119" t="s">
        <v>35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82"/>
      <c r="Z32" s="82"/>
      <c r="AA32" s="82"/>
    </row>
    <row r="33" spans="1:29" ht="17.25" customHeight="1" x14ac:dyDescent="0.2">
      <c r="A33" s="65" t="s">
        <v>83</v>
      </c>
      <c r="B33" s="66"/>
      <c r="C33" s="124" t="s">
        <v>84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6"/>
      <c r="Y33" s="82"/>
      <c r="Z33" s="82"/>
      <c r="AA33" s="82"/>
    </row>
    <row r="34" spans="1:29" ht="97.5" customHeight="1" x14ac:dyDescent="0.2">
      <c r="A34" s="3" t="s">
        <v>85</v>
      </c>
      <c r="B34" s="49" t="s">
        <v>87</v>
      </c>
      <c r="C34" s="80" t="s">
        <v>101</v>
      </c>
      <c r="D34" s="50">
        <f>O34</f>
        <v>13970.88</v>
      </c>
      <c r="E34" s="50">
        <v>0</v>
      </c>
      <c r="F34" s="51">
        <v>0</v>
      </c>
      <c r="G34" s="51">
        <f>D34</f>
        <v>13970.88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f t="shared" ref="M34:M35" si="6">E34+F34+K34+L34</f>
        <v>0</v>
      </c>
      <c r="N34" s="51">
        <v>0</v>
      </c>
      <c r="O34" s="51">
        <f>P34+Q34+R34+S34</f>
        <v>13970.88</v>
      </c>
      <c r="P34" s="51">
        <v>0</v>
      </c>
      <c r="Q34" s="51">
        <v>6982.23</v>
      </c>
      <c r="R34" s="51">
        <v>0</v>
      </c>
      <c r="S34" s="51">
        <v>6988.65</v>
      </c>
      <c r="T34" s="8" t="s">
        <v>55</v>
      </c>
      <c r="U34" s="52" t="s">
        <v>55</v>
      </c>
      <c r="V34" s="42" t="s">
        <v>55</v>
      </c>
      <c r="W34" s="42" t="s">
        <v>55</v>
      </c>
      <c r="X34" s="42" t="s">
        <v>55</v>
      </c>
      <c r="Y34" s="4"/>
      <c r="Z34" s="4"/>
      <c r="AA34" s="4"/>
    </row>
    <row r="35" spans="1:29" ht="118.5" customHeight="1" x14ac:dyDescent="0.2">
      <c r="A35" s="3" t="s">
        <v>86</v>
      </c>
      <c r="B35" s="49" t="s">
        <v>89</v>
      </c>
      <c r="C35" s="80" t="s">
        <v>101</v>
      </c>
      <c r="D35" s="50">
        <f>O35</f>
        <v>71873</v>
      </c>
      <c r="E35" s="50">
        <v>0</v>
      </c>
      <c r="F35" s="51">
        <v>0</v>
      </c>
      <c r="G35" s="51">
        <f>D35</f>
        <v>71873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f t="shared" si="6"/>
        <v>0</v>
      </c>
      <c r="N35" s="51">
        <v>0</v>
      </c>
      <c r="O35" s="51">
        <f>P35+Q35+R35+S35</f>
        <v>71873</v>
      </c>
      <c r="P35" s="51">
        <v>0</v>
      </c>
      <c r="Q35" s="51">
        <v>40837.5</v>
      </c>
      <c r="R35" s="51">
        <v>0</v>
      </c>
      <c r="S35" s="51">
        <v>31035.5</v>
      </c>
      <c r="T35" s="8" t="s">
        <v>55</v>
      </c>
      <c r="U35" s="52" t="s">
        <v>55</v>
      </c>
      <c r="V35" s="42" t="s">
        <v>55</v>
      </c>
      <c r="W35" s="42" t="s">
        <v>55</v>
      </c>
      <c r="X35" s="42" t="s">
        <v>55</v>
      </c>
      <c r="Y35" s="4"/>
      <c r="Z35" s="4"/>
      <c r="AA35" s="4"/>
    </row>
    <row r="36" spans="1:29" s="16" customFormat="1" ht="15.75" customHeight="1" x14ac:dyDescent="0.2">
      <c r="A36" s="127" t="s">
        <v>90</v>
      </c>
      <c r="B36" s="128"/>
      <c r="C36" s="129"/>
      <c r="D36" s="44">
        <f t="shared" ref="D36:S36" si="7">SUM(D34:D35)</f>
        <v>85843.88</v>
      </c>
      <c r="E36" s="44">
        <f t="shared" si="7"/>
        <v>0</v>
      </c>
      <c r="F36" s="44">
        <f t="shared" si="7"/>
        <v>0</v>
      </c>
      <c r="G36" s="44">
        <f t="shared" si="7"/>
        <v>85843.88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44">
        <f t="shared" si="7"/>
        <v>0</v>
      </c>
      <c r="L36" s="44">
        <f t="shared" si="7"/>
        <v>0</v>
      </c>
      <c r="M36" s="44">
        <f t="shared" si="7"/>
        <v>0</v>
      </c>
      <c r="N36" s="44">
        <f t="shared" si="7"/>
        <v>0</v>
      </c>
      <c r="O36" s="44">
        <f t="shared" si="7"/>
        <v>85843.88</v>
      </c>
      <c r="P36" s="44">
        <f t="shared" si="7"/>
        <v>0</v>
      </c>
      <c r="Q36" s="44">
        <f t="shared" si="7"/>
        <v>47819.729999999996</v>
      </c>
      <c r="R36" s="44">
        <f t="shared" si="7"/>
        <v>0</v>
      </c>
      <c r="S36" s="44">
        <f t="shared" si="7"/>
        <v>38024.15</v>
      </c>
      <c r="T36" s="44" t="s">
        <v>55</v>
      </c>
      <c r="U36" s="44" t="s">
        <v>55</v>
      </c>
      <c r="V36" s="44" t="s">
        <v>55</v>
      </c>
      <c r="W36" s="44" t="s">
        <v>55</v>
      </c>
      <c r="X36" s="44" t="s">
        <v>55</v>
      </c>
      <c r="Y36" s="4"/>
      <c r="Z36" s="4"/>
      <c r="AA36" s="4"/>
      <c r="AB36" s="82"/>
      <c r="AC36" s="82"/>
    </row>
    <row r="37" spans="1:29" ht="17.25" customHeight="1" x14ac:dyDescent="0.2">
      <c r="A37" s="3" t="s">
        <v>92</v>
      </c>
      <c r="B37" s="130" t="s">
        <v>93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2"/>
      <c r="Y37" s="82"/>
      <c r="Z37" s="82"/>
      <c r="AA37" s="82"/>
    </row>
    <row r="38" spans="1:29" ht="49.5" customHeight="1" x14ac:dyDescent="0.2">
      <c r="A38" s="3" t="s">
        <v>94</v>
      </c>
      <c r="B38" s="67" t="s">
        <v>106</v>
      </c>
      <c r="C38" s="69" t="s">
        <v>101</v>
      </c>
      <c r="D38" s="50">
        <f>N38</f>
        <v>3100</v>
      </c>
      <c r="E38" s="50">
        <f>D38</f>
        <v>3100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1">
        <f t="shared" ref="M38" si="8">E38+F38+K38+L38</f>
        <v>3100</v>
      </c>
      <c r="N38" s="51">
        <f>S38+R38+Q38+P38</f>
        <v>3100</v>
      </c>
      <c r="O38" s="52">
        <v>0</v>
      </c>
      <c r="P38" s="52">
        <v>0</v>
      </c>
      <c r="Q38" s="52">
        <v>1033.33</v>
      </c>
      <c r="R38" s="52">
        <v>1033.33</v>
      </c>
      <c r="S38" s="52">
        <v>1033.3399999999999</v>
      </c>
      <c r="T38" s="52" t="s">
        <v>55</v>
      </c>
      <c r="U38" s="52" t="s">
        <v>55</v>
      </c>
      <c r="V38" s="68" t="s">
        <v>55</v>
      </c>
      <c r="W38" s="68" t="s">
        <v>55</v>
      </c>
      <c r="X38" s="68" t="s">
        <v>55</v>
      </c>
      <c r="Y38" s="82"/>
      <c r="Z38" s="82"/>
      <c r="AA38" s="82"/>
    </row>
    <row r="39" spans="1:29" s="71" customFormat="1" x14ac:dyDescent="0.2">
      <c r="A39" s="119" t="s">
        <v>95</v>
      </c>
      <c r="B39" s="120"/>
      <c r="C39" s="121"/>
      <c r="D39" s="43">
        <f t="shared" ref="D39:S39" si="9">SUM(D38:D38)</f>
        <v>3100</v>
      </c>
      <c r="E39" s="43">
        <f t="shared" si="9"/>
        <v>3100</v>
      </c>
      <c r="F39" s="43">
        <f t="shared" si="9"/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  <c r="J39" s="43">
        <f t="shared" si="9"/>
        <v>0</v>
      </c>
      <c r="K39" s="43">
        <f t="shared" si="9"/>
        <v>0</v>
      </c>
      <c r="L39" s="43">
        <f t="shared" si="9"/>
        <v>0</v>
      </c>
      <c r="M39" s="43">
        <f t="shared" si="9"/>
        <v>3100</v>
      </c>
      <c r="N39" s="43">
        <f t="shared" si="9"/>
        <v>3100</v>
      </c>
      <c r="O39" s="43">
        <f t="shared" si="9"/>
        <v>0</v>
      </c>
      <c r="P39" s="43">
        <f t="shared" si="9"/>
        <v>0</v>
      </c>
      <c r="Q39" s="43">
        <f t="shared" si="9"/>
        <v>1033.33</v>
      </c>
      <c r="R39" s="43">
        <f t="shared" si="9"/>
        <v>1033.33</v>
      </c>
      <c r="S39" s="43">
        <f t="shared" si="9"/>
        <v>1033.3399999999999</v>
      </c>
      <c r="T39" s="68" t="s">
        <v>55</v>
      </c>
      <c r="U39" s="68" t="s">
        <v>55</v>
      </c>
      <c r="V39" s="68" t="s">
        <v>55</v>
      </c>
      <c r="W39" s="68" t="s">
        <v>55</v>
      </c>
      <c r="X39" s="68" t="s">
        <v>55</v>
      </c>
      <c r="Y39" s="70"/>
      <c r="Z39" s="70"/>
      <c r="AA39" s="70"/>
      <c r="AB39" s="70"/>
      <c r="AC39" s="70"/>
    </row>
    <row r="40" spans="1:29" ht="19.5" customHeight="1" x14ac:dyDescent="0.2">
      <c r="A40" s="3" t="s">
        <v>61</v>
      </c>
      <c r="B40" s="76" t="s">
        <v>102</v>
      </c>
      <c r="C40" s="116" t="s">
        <v>57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</row>
    <row r="41" spans="1:29" ht="75.75" customHeight="1" x14ac:dyDescent="0.2">
      <c r="A41" s="3" t="s">
        <v>71</v>
      </c>
      <c r="B41" s="49" t="s">
        <v>66</v>
      </c>
      <c r="C41" s="80" t="s">
        <v>67</v>
      </c>
      <c r="D41" s="50">
        <f>O41</f>
        <v>27043.309999999998</v>
      </c>
      <c r="E41" s="51">
        <v>0</v>
      </c>
      <c r="F41" s="50">
        <f>O41</f>
        <v>27043.309999999998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>E41+F41+K41+L41</f>
        <v>27043.309999999998</v>
      </c>
      <c r="N41" s="51">
        <v>0</v>
      </c>
      <c r="O41" s="51">
        <f>P41+Q41+R41+S41</f>
        <v>27043.309999999998</v>
      </c>
      <c r="P41" s="51">
        <v>0</v>
      </c>
      <c r="Q41" s="51">
        <v>12721.92</v>
      </c>
      <c r="R41" s="51">
        <v>0</v>
      </c>
      <c r="S41" s="51">
        <v>14321.39</v>
      </c>
      <c r="T41" s="8" t="s">
        <v>55</v>
      </c>
      <c r="U41" s="8" t="s">
        <v>55</v>
      </c>
      <c r="V41" s="53" t="s">
        <v>55</v>
      </c>
      <c r="W41" s="8" t="s">
        <v>55</v>
      </c>
      <c r="X41" s="8" t="s">
        <v>55</v>
      </c>
      <c r="Y41" s="4"/>
      <c r="Z41" s="4"/>
      <c r="AA41" s="4"/>
    </row>
    <row r="42" spans="1:29" ht="81.75" customHeight="1" x14ac:dyDescent="0.2">
      <c r="A42" s="3" t="s">
        <v>72</v>
      </c>
      <c r="B42" s="55" t="s">
        <v>68</v>
      </c>
      <c r="C42" s="80" t="s">
        <v>91</v>
      </c>
      <c r="D42" s="50">
        <f>O42</f>
        <v>5644.52</v>
      </c>
      <c r="E42" s="50">
        <v>0</v>
      </c>
      <c r="F42" s="50">
        <f>O42</f>
        <v>5644.52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ref="M42" si="10">E42+F42+K42+L42</f>
        <v>5644.52</v>
      </c>
      <c r="N42" s="51">
        <v>0</v>
      </c>
      <c r="O42" s="51">
        <f>P42+Q42+R42+S42</f>
        <v>5644.52</v>
      </c>
      <c r="P42" s="51">
        <v>0</v>
      </c>
      <c r="Q42" s="51">
        <v>2794.76</v>
      </c>
      <c r="R42" s="51">
        <v>0</v>
      </c>
      <c r="S42" s="51">
        <v>2849.76</v>
      </c>
      <c r="T42" s="8" t="s">
        <v>55</v>
      </c>
      <c r="U42" s="52" t="s">
        <v>55</v>
      </c>
      <c r="V42" s="53" t="s">
        <v>55</v>
      </c>
      <c r="W42" s="8" t="s">
        <v>55</v>
      </c>
      <c r="X42" s="8" t="s">
        <v>55</v>
      </c>
      <c r="Y42" s="4"/>
      <c r="Z42" s="4"/>
      <c r="AA42" s="4"/>
    </row>
    <row r="43" spans="1:29" ht="81.75" customHeight="1" x14ac:dyDescent="0.2">
      <c r="A43" s="3" t="s">
        <v>104</v>
      </c>
      <c r="B43" s="55" t="s">
        <v>110</v>
      </c>
      <c r="C43" s="80" t="s">
        <v>101</v>
      </c>
      <c r="D43" s="50">
        <f>O43</f>
        <v>4686.21</v>
      </c>
      <c r="E43" s="50">
        <f>D43</f>
        <v>4686.21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ref="M43" si="11">E43+F43+K43+L43</f>
        <v>4686.21</v>
      </c>
      <c r="N43" s="51">
        <v>0</v>
      </c>
      <c r="O43" s="51">
        <f>P43+Q43+R43+S43</f>
        <v>4686.21</v>
      </c>
      <c r="P43" s="51">
        <v>0</v>
      </c>
      <c r="Q43" s="51">
        <v>1562.07</v>
      </c>
      <c r="R43" s="51">
        <v>1562.07</v>
      </c>
      <c r="S43" s="51">
        <v>1562.07</v>
      </c>
      <c r="T43" s="8" t="s">
        <v>55</v>
      </c>
      <c r="U43" s="52" t="s">
        <v>55</v>
      </c>
      <c r="V43" s="53" t="s">
        <v>55</v>
      </c>
      <c r="W43" s="8" t="s">
        <v>55</v>
      </c>
      <c r="X43" s="8" t="s">
        <v>55</v>
      </c>
      <c r="Y43" s="4"/>
      <c r="Z43" s="4"/>
      <c r="AA43" s="4"/>
    </row>
    <row r="44" spans="1:29" s="19" customFormat="1" ht="15.75" customHeight="1" x14ac:dyDescent="0.2">
      <c r="A44" s="119" t="s">
        <v>63</v>
      </c>
      <c r="B44" s="120"/>
      <c r="C44" s="121"/>
      <c r="D44" s="43">
        <f>SUM(D41:D43)</f>
        <v>37374.04</v>
      </c>
      <c r="E44" s="43">
        <f>SUM(E41:E43)</f>
        <v>4686.21</v>
      </c>
      <c r="F44" s="43">
        <f>SUM(F41:F43)</f>
        <v>32687.829999999998</v>
      </c>
      <c r="G44" s="43">
        <f>SUM(G41:G43)</f>
        <v>0</v>
      </c>
      <c r="H44" s="43">
        <f>SUM(H41:H43)</f>
        <v>0</v>
      </c>
      <c r="I44" s="43">
        <f>SUM(I41:I43)</f>
        <v>0</v>
      </c>
      <c r="J44" s="43">
        <f>SUM(J41:J43)</f>
        <v>0</v>
      </c>
      <c r="K44" s="43">
        <f>SUM(K41:K43)</f>
        <v>0</v>
      </c>
      <c r="L44" s="43">
        <f>SUM(L41:L43)</f>
        <v>0</v>
      </c>
      <c r="M44" s="43">
        <f>SUM(M41:M43)</f>
        <v>37374.04</v>
      </c>
      <c r="N44" s="43">
        <f>SUM(N41:N43)</f>
        <v>0</v>
      </c>
      <c r="O44" s="43">
        <f>SUM(O41:O43)</f>
        <v>37374.04</v>
      </c>
      <c r="P44" s="43">
        <f>SUM(P41:P43)</f>
        <v>0</v>
      </c>
      <c r="Q44" s="43">
        <f>SUM(Q41:Q43)</f>
        <v>17078.75</v>
      </c>
      <c r="R44" s="43">
        <f>SUM(R41:R43)</f>
        <v>1562.07</v>
      </c>
      <c r="S44" s="43">
        <f>SUM(S41:S43)</f>
        <v>18733.22</v>
      </c>
      <c r="T44" s="34" t="str">
        <f>T43</f>
        <v>-</v>
      </c>
      <c r="U44" s="34" t="str">
        <f>U43</f>
        <v>-</v>
      </c>
      <c r="V44" s="53" t="s">
        <v>55</v>
      </c>
      <c r="W44" s="53" t="s">
        <v>55</v>
      </c>
      <c r="X44" s="53" t="s">
        <v>55</v>
      </c>
      <c r="Y44" s="4"/>
      <c r="Z44" s="4"/>
      <c r="AA44" s="4"/>
      <c r="AB44" s="4"/>
      <c r="AC44" s="4"/>
    </row>
    <row r="45" spans="1:29" s="16" customFormat="1" ht="13.5" customHeight="1" x14ac:dyDescent="0.2">
      <c r="A45" s="127" t="s">
        <v>25</v>
      </c>
      <c r="B45" s="128"/>
      <c r="C45" s="129"/>
      <c r="D45" s="44">
        <f>D36+D39+D44</f>
        <v>126317.92000000001</v>
      </c>
      <c r="E45" s="44">
        <f>E36+E39+E44</f>
        <v>7786.21</v>
      </c>
      <c r="F45" s="44">
        <f>F36+F39+F44</f>
        <v>32687.829999999998</v>
      </c>
      <c r="G45" s="44">
        <f>G36+G39+G44</f>
        <v>85843.88</v>
      </c>
      <c r="H45" s="44">
        <f>H36+H39+H44</f>
        <v>0</v>
      </c>
      <c r="I45" s="44">
        <f>I36+I39+I44</f>
        <v>0</v>
      </c>
      <c r="J45" s="44">
        <f>J36+J39+J44</f>
        <v>0</v>
      </c>
      <c r="K45" s="44">
        <f>K36+K39+K44</f>
        <v>0</v>
      </c>
      <c r="L45" s="44">
        <f>L36+L39+L44</f>
        <v>0</v>
      </c>
      <c r="M45" s="44">
        <f>M36+M39+M44</f>
        <v>40474.04</v>
      </c>
      <c r="N45" s="44">
        <f>N36+N39+N44</f>
        <v>3100</v>
      </c>
      <c r="O45" s="44">
        <f>O36+O39+O44</f>
        <v>123217.92000000001</v>
      </c>
      <c r="P45" s="44">
        <f>P36+P39+P44</f>
        <v>0</v>
      </c>
      <c r="Q45" s="44">
        <f>Q36+Q39+Q44</f>
        <v>65931.81</v>
      </c>
      <c r="R45" s="44">
        <f>R36+R39+R44</f>
        <v>2595.3999999999996</v>
      </c>
      <c r="S45" s="44">
        <f>S36+S39+S44</f>
        <v>57790.71</v>
      </c>
      <c r="T45" s="56" t="s">
        <v>52</v>
      </c>
      <c r="U45" s="33" t="s">
        <v>52</v>
      </c>
      <c r="V45" s="42" t="s">
        <v>55</v>
      </c>
      <c r="W45" s="42" t="s">
        <v>55</v>
      </c>
      <c r="X45" s="42" t="s">
        <v>55</v>
      </c>
      <c r="Y45" s="82"/>
      <c r="Z45" s="82"/>
      <c r="AA45" s="82"/>
      <c r="AB45" s="82"/>
      <c r="AC45" s="82"/>
    </row>
    <row r="46" spans="1:29" s="16" customFormat="1" x14ac:dyDescent="0.2">
      <c r="A46" s="135" t="s">
        <v>49</v>
      </c>
      <c r="B46" s="136"/>
      <c r="C46" s="137"/>
      <c r="D46" s="44">
        <f>D30+D45</f>
        <v>240808.19500000001</v>
      </c>
      <c r="E46" s="44">
        <f>E30+E45</f>
        <v>14810.189999999999</v>
      </c>
      <c r="F46" s="44">
        <f>F30+F45</f>
        <v>79532.445000000007</v>
      </c>
      <c r="G46" s="44">
        <f>G30+G45</f>
        <v>146465.56</v>
      </c>
      <c r="H46" s="44">
        <f>H30+H45</f>
        <v>0</v>
      </c>
      <c r="I46" s="44">
        <f>I30+I45</f>
        <v>0</v>
      </c>
      <c r="J46" s="44">
        <f>J30+J45</f>
        <v>0</v>
      </c>
      <c r="K46" s="44">
        <f>K30+K45</f>
        <v>0</v>
      </c>
      <c r="L46" s="44">
        <f>L30+L45</f>
        <v>0</v>
      </c>
      <c r="M46" s="44">
        <f>M30+M45</f>
        <v>94342.635000000009</v>
      </c>
      <c r="N46" s="44">
        <f>N30+N45</f>
        <v>3100</v>
      </c>
      <c r="O46" s="44">
        <f>O30+O45</f>
        <v>237708.19500000001</v>
      </c>
      <c r="P46" s="44">
        <f>P30+P45</f>
        <v>0</v>
      </c>
      <c r="Q46" s="44">
        <f>Q30+Q45</f>
        <v>123304.66499999999</v>
      </c>
      <c r="R46" s="44">
        <f>R30+R45</f>
        <v>4936.7199999999993</v>
      </c>
      <c r="S46" s="44">
        <f>S30+S45</f>
        <v>112566.81</v>
      </c>
      <c r="T46" s="56" t="s">
        <v>52</v>
      </c>
      <c r="U46" s="33" t="s">
        <v>52</v>
      </c>
      <c r="V46" s="42" t="s">
        <v>55</v>
      </c>
      <c r="W46" s="42" t="s">
        <v>55</v>
      </c>
      <c r="X46" s="42" t="s">
        <v>55</v>
      </c>
      <c r="Y46" s="82"/>
      <c r="Z46" s="82"/>
      <c r="AA46" s="82"/>
      <c r="AB46" s="82"/>
      <c r="AC46" s="82"/>
    </row>
    <row r="47" spans="1:29" x14ac:dyDescent="0.2">
      <c r="A47" s="82" t="s">
        <v>28</v>
      </c>
      <c r="B47" s="57"/>
      <c r="C47" s="57"/>
      <c r="D47" s="57"/>
      <c r="E47" s="46"/>
      <c r="F47" s="37"/>
      <c r="G47" s="37"/>
      <c r="H47" s="37"/>
      <c r="J47" s="38"/>
      <c r="K47" s="123"/>
      <c r="L47" s="123"/>
      <c r="M47" s="123"/>
      <c r="N47" s="123"/>
      <c r="O47" s="123"/>
      <c r="P47" s="38"/>
      <c r="Q47" s="38"/>
      <c r="R47" s="38"/>
      <c r="S47" s="38"/>
      <c r="T47" s="38"/>
      <c r="U47" s="38"/>
      <c r="V47" s="38"/>
      <c r="W47" s="58"/>
    </row>
    <row r="48" spans="1:29" x14ac:dyDescent="0.2">
      <c r="A48" s="59" t="s">
        <v>29</v>
      </c>
      <c r="B48" s="82"/>
      <c r="C48" s="4"/>
      <c r="D48" s="4"/>
      <c r="E48" s="4"/>
      <c r="F48" s="4"/>
      <c r="G48" s="4"/>
      <c r="H48" s="4"/>
      <c r="I48" s="4"/>
      <c r="J48" s="4"/>
    </row>
    <row r="49" spans="1:17" x14ac:dyDescent="0.2">
      <c r="A49" s="59" t="s">
        <v>30</v>
      </c>
      <c r="B49" s="59"/>
      <c r="C49" s="4"/>
      <c r="D49" s="4"/>
      <c r="E49" s="4"/>
      <c r="F49" s="4"/>
      <c r="G49" s="4"/>
      <c r="H49" s="4"/>
      <c r="O49" s="39"/>
    </row>
    <row r="50" spans="1:17" x14ac:dyDescent="0.2">
      <c r="A50" s="139"/>
      <c r="B50" s="139"/>
      <c r="C50" s="139"/>
      <c r="D50" s="139"/>
      <c r="Q50" s="39"/>
    </row>
    <row r="51" spans="1:17" ht="24" customHeight="1" x14ac:dyDescent="0.2">
      <c r="A51" s="133" t="s">
        <v>69</v>
      </c>
      <c r="B51" s="133"/>
      <c r="C51" s="133"/>
      <c r="D51" s="133"/>
      <c r="E51" s="133"/>
      <c r="F51" s="133"/>
      <c r="G51" s="133"/>
      <c r="H51" s="133"/>
      <c r="I51" s="133"/>
      <c r="J51" s="133"/>
      <c r="M51" s="39"/>
    </row>
    <row r="52" spans="1:17" x14ac:dyDescent="0.2">
      <c r="A52" s="138" t="s">
        <v>22</v>
      </c>
      <c r="B52" s="138"/>
      <c r="C52" s="138"/>
      <c r="E52" s="134" t="s">
        <v>31</v>
      </c>
      <c r="F52" s="134"/>
      <c r="G52" s="134"/>
      <c r="H52" s="134" t="s">
        <v>53</v>
      </c>
      <c r="I52" s="134"/>
      <c r="J52" s="134"/>
    </row>
    <row r="55" spans="1:17" x14ac:dyDescent="0.2">
      <c r="G55" s="40"/>
    </row>
    <row r="56" spans="1:17" x14ac:dyDescent="0.2">
      <c r="E56" s="39"/>
      <c r="G56" s="39"/>
    </row>
    <row r="57" spans="1:17" x14ac:dyDescent="0.2">
      <c r="D57" s="74"/>
      <c r="E57" s="39"/>
      <c r="G57" s="39"/>
    </row>
    <row r="58" spans="1:17" x14ac:dyDescent="0.2">
      <c r="D58" s="74"/>
    </row>
    <row r="59" spans="1:17" x14ac:dyDescent="0.2">
      <c r="B59" s="82"/>
      <c r="C59" s="5"/>
      <c r="D59" s="75"/>
      <c r="G59" s="39"/>
    </row>
    <row r="60" spans="1:17" x14ac:dyDescent="0.2">
      <c r="B60" s="82"/>
      <c r="C60" s="41"/>
      <c r="D60" s="75"/>
    </row>
    <row r="61" spans="1:17" x14ac:dyDescent="0.2">
      <c r="C61" s="39"/>
      <c r="D61" s="39"/>
    </row>
    <row r="62" spans="1:17" x14ac:dyDescent="0.2">
      <c r="D62" s="74"/>
    </row>
    <row r="63" spans="1:17" ht="15" x14ac:dyDescent="0.2">
      <c r="A63" s="60"/>
    </row>
    <row r="64" spans="1:17" ht="15" x14ac:dyDescent="0.2">
      <c r="A64" s="60"/>
    </row>
    <row r="65" spans="1:1" ht="15" x14ac:dyDescent="0.2">
      <c r="A65" s="61"/>
    </row>
    <row r="66" spans="1:1" ht="15" x14ac:dyDescent="0.2">
      <c r="A66" s="62"/>
    </row>
  </sheetData>
  <mergeCells count="61">
    <mergeCell ref="B2:E2"/>
    <mergeCell ref="C31:X31"/>
    <mergeCell ref="A18:X18"/>
    <mergeCell ref="C26:X26"/>
    <mergeCell ref="I14:J14"/>
    <mergeCell ref="P12:S12"/>
    <mergeCell ref="B12:B15"/>
    <mergeCell ref="C12:C15"/>
    <mergeCell ref="A11:X11"/>
    <mergeCell ref="D13:D15"/>
    <mergeCell ref="C17:X17"/>
    <mergeCell ref="C19:X19"/>
    <mergeCell ref="A25:C25"/>
    <mergeCell ref="A51:J51"/>
    <mergeCell ref="H52:J52"/>
    <mergeCell ref="A46:C46"/>
    <mergeCell ref="A45:C45"/>
    <mergeCell ref="E52:G52"/>
    <mergeCell ref="A52:C52"/>
    <mergeCell ref="A50:D50"/>
    <mergeCell ref="C40:X40"/>
    <mergeCell ref="A44:C44"/>
    <mergeCell ref="A29:C29"/>
    <mergeCell ref="K47:O47"/>
    <mergeCell ref="A30:C30"/>
    <mergeCell ref="A32:X32"/>
    <mergeCell ref="C33:X33"/>
    <mergeCell ref="A36:C36"/>
    <mergeCell ref="B37:X37"/>
    <mergeCell ref="A39:C39"/>
    <mergeCell ref="Y12:Y15"/>
    <mergeCell ref="V12:V15"/>
    <mergeCell ref="W12:W15"/>
    <mergeCell ref="G14:G15"/>
    <mergeCell ref="M12:M15"/>
    <mergeCell ref="K12:K15"/>
    <mergeCell ref="E13:J13"/>
    <mergeCell ref="H14:H15"/>
    <mergeCell ref="X12:X15"/>
    <mergeCell ref="O13:O15"/>
    <mergeCell ref="L12:L15"/>
    <mergeCell ref="N13:N15"/>
    <mergeCell ref="T12:T15"/>
    <mergeCell ref="P13:P15"/>
    <mergeCell ref="F14:F15"/>
    <mergeCell ref="S1:X1"/>
    <mergeCell ref="B6:E6"/>
    <mergeCell ref="B3:E3"/>
    <mergeCell ref="N12:O12"/>
    <mergeCell ref="R13:R15"/>
    <mergeCell ref="M4:P4"/>
    <mergeCell ref="O6:P6"/>
    <mergeCell ref="A9:U9"/>
    <mergeCell ref="D12:J12"/>
    <mergeCell ref="Q13:Q15"/>
    <mergeCell ref="S13:S15"/>
    <mergeCell ref="A12:A15"/>
    <mergeCell ref="U12:U15"/>
    <mergeCell ref="E14:E15"/>
    <mergeCell ref="M2:O2"/>
    <mergeCell ref="A10:U10"/>
  </mergeCells>
  <phoneticPr fontId="2" type="noConversion"/>
  <pageMargins left="0.78740157480314965" right="0.78740157480314965" top="1.1811023622047245" bottom="0.39370078740157483" header="0" footer="0"/>
  <pageSetup paperSize="9" scale="45" fitToHeight="0" orientation="landscape" r:id="rId1"/>
  <headerFooter differentFirst="1"/>
  <rowBreaks count="1" manualBreakCount="1">
    <brk id="2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" sqref="D1"/>
    </sheetView>
  </sheetViews>
  <sheetFormatPr defaultRowHeight="12.75" x14ac:dyDescent="0.2"/>
  <sheetData>
    <row r="1" spans="1:2" ht="89.25" x14ac:dyDescent="0.2">
      <c r="A1" s="49" t="s">
        <v>96</v>
      </c>
      <c r="B1" s="73" t="s">
        <v>99</v>
      </c>
    </row>
    <row r="2" spans="1:2" ht="127.5" x14ac:dyDescent="0.2">
      <c r="A2" s="49" t="s">
        <v>97</v>
      </c>
      <c r="B2" s="73" t="s">
        <v>100</v>
      </c>
    </row>
    <row r="3" spans="1:2" ht="178.5" x14ac:dyDescent="0.2">
      <c r="A3" s="49" t="s">
        <v>98</v>
      </c>
      <c r="B3" s="7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16" sqref="D16"/>
    </sheetView>
  </sheetViews>
  <sheetFormatPr defaultRowHeight="12.75" x14ac:dyDescent="0.2"/>
  <cols>
    <col min="14" max="14" width="13.5703125" bestFit="1" customWidth="1"/>
  </cols>
  <sheetData>
    <row r="1" spans="1:14" ht="18.75" x14ac:dyDescent="0.3">
      <c r="A1">
        <v>4402.2380000000003</v>
      </c>
      <c r="B1">
        <f>A1/4</f>
        <v>1100.5595000000001</v>
      </c>
      <c r="C1">
        <f>B1*4</f>
        <v>4402.2380000000003</v>
      </c>
      <c r="E1">
        <v>4397.2380000000003</v>
      </c>
      <c r="F1">
        <v>1199.2049999999999</v>
      </c>
      <c r="I1">
        <f>E1-8.04</f>
        <v>4389.1980000000003</v>
      </c>
      <c r="J1">
        <v>1199.2049999999999</v>
      </c>
      <c r="N1" s="30">
        <v>4389.2</v>
      </c>
    </row>
    <row r="2" spans="1:14" ht="18.75" x14ac:dyDescent="0.3">
      <c r="A2">
        <v>3161.1930000000002</v>
      </c>
      <c r="F2">
        <v>278.52</v>
      </c>
      <c r="J2">
        <v>278.52</v>
      </c>
      <c r="N2" s="31">
        <v>1006.45</v>
      </c>
    </row>
    <row r="3" spans="1:14" ht="18.75" x14ac:dyDescent="0.3">
      <c r="A3">
        <f>SUM(A1:A2)</f>
        <v>7563.4310000000005</v>
      </c>
      <c r="E3">
        <v>5</v>
      </c>
      <c r="F3">
        <v>1680.5078000000001</v>
      </c>
      <c r="I3">
        <f>5+8.04</f>
        <v>13.04</v>
      </c>
      <c r="J3">
        <v>1683.4680000000001</v>
      </c>
      <c r="N3" s="30">
        <v>12</v>
      </c>
    </row>
    <row r="4" spans="1:14" x14ac:dyDescent="0.2">
      <c r="E4">
        <f>SUM(E1:E3)</f>
        <v>4402.2380000000003</v>
      </c>
      <c r="F4">
        <f>SUM(F1:F3)</f>
        <v>3158.2327999999998</v>
      </c>
      <c r="G4">
        <f>E4+F4</f>
        <v>7560.4708000000001</v>
      </c>
      <c r="I4">
        <f>SUM(I1:I3)</f>
        <v>4402.2380000000003</v>
      </c>
      <c r="J4">
        <f>SUM(J1:J3)</f>
        <v>3161.1930000000002</v>
      </c>
      <c r="K4">
        <f>I4+J4</f>
        <v>7563.4310000000005</v>
      </c>
      <c r="N4">
        <f>N1/N2*N3</f>
        <v>52.332853097520982</v>
      </c>
    </row>
    <row r="5" spans="1:14" x14ac:dyDescent="0.2">
      <c r="E5">
        <f>A1-E4</f>
        <v>0</v>
      </c>
      <c r="F5">
        <f>A2-F4</f>
        <v>2.9602000000004409</v>
      </c>
      <c r="I5">
        <f>A1-I4</f>
        <v>0</v>
      </c>
      <c r="J5">
        <f>A2-J4</f>
        <v>0</v>
      </c>
    </row>
    <row r="9" spans="1:14" x14ac:dyDescent="0.2">
      <c r="K9">
        <f>J3-8.04</f>
        <v>1675.4280000000001</v>
      </c>
    </row>
    <row r="10" spans="1:14" x14ac:dyDescent="0.2">
      <c r="A10">
        <v>1439.046</v>
      </c>
      <c r="B10" s="7">
        <f>A10/1.2</f>
        <v>1199.2050000000002</v>
      </c>
      <c r="C10" s="7">
        <f>B10/4</f>
        <v>299.80125000000004</v>
      </c>
    </row>
    <row r="11" spans="1:14" x14ac:dyDescent="0.2">
      <c r="A11" s="1">
        <v>2035.80936</v>
      </c>
      <c r="B11">
        <f>A11/1.2</f>
        <v>1696.5078000000001</v>
      </c>
      <c r="C11">
        <f>B11/4</f>
        <v>424.12695000000002</v>
      </c>
    </row>
    <row r="12" spans="1:14" x14ac:dyDescent="0.2">
      <c r="B12">
        <f>SUM(B10:B11)</f>
        <v>2895.7128000000002</v>
      </c>
    </row>
    <row r="17" spans="1:11" x14ac:dyDescent="0.2">
      <c r="A17" s="2">
        <v>265.48019999999997</v>
      </c>
      <c r="B17">
        <f>A17/4</f>
        <v>66.370049999999992</v>
      </c>
    </row>
    <row r="20" spans="1:11" x14ac:dyDescent="0.2">
      <c r="H20">
        <v>1463.07</v>
      </c>
      <c r="I20">
        <v>1463.07</v>
      </c>
      <c r="J20">
        <v>1463.07</v>
      </c>
      <c r="K20">
        <f>SUM(H20:J20)</f>
        <v>4389.21</v>
      </c>
    </row>
    <row r="22" spans="1:11" x14ac:dyDescent="0.2">
      <c r="A22">
        <v>4402.2380000000003</v>
      </c>
    </row>
    <row r="23" spans="1:11" x14ac:dyDescent="0.2">
      <c r="A23">
        <v>16</v>
      </c>
    </row>
    <row r="24" spans="1:11" x14ac:dyDescent="0.2">
      <c r="A24">
        <f>A22-A23</f>
        <v>4386.2380000000003</v>
      </c>
    </row>
    <row r="27" spans="1:11" ht="13.5" thickBot="1" x14ac:dyDescent="0.25"/>
    <row r="28" spans="1:11" x14ac:dyDescent="0.2">
      <c r="A28" s="26">
        <v>4389.2</v>
      </c>
      <c r="B28" s="29">
        <f>A28*B33/A33</f>
        <v>58.03179505621781</v>
      </c>
      <c r="C28">
        <f>SUM(B28:B32)</f>
        <v>100</v>
      </c>
    </row>
    <row r="29" spans="1:11" ht="13.5" thickBot="1" x14ac:dyDescent="0.25">
      <c r="A29" s="27">
        <v>278.52</v>
      </c>
      <c r="B29" s="29">
        <f>A29*B33/A33</f>
        <v>3.6824513713336788</v>
      </c>
    </row>
    <row r="30" spans="1:11" x14ac:dyDescent="0.2">
      <c r="A30" s="148">
        <v>1199.21</v>
      </c>
      <c r="B30" s="29"/>
    </row>
    <row r="31" spans="1:11" ht="13.5" thickBot="1" x14ac:dyDescent="0.25">
      <c r="A31" s="149"/>
      <c r="B31" s="29">
        <f>A30*B33/A33</f>
        <v>15.855351533164804</v>
      </c>
    </row>
    <row r="32" spans="1:11" ht="16.5" thickBot="1" x14ac:dyDescent="0.25">
      <c r="A32" s="28">
        <v>1696.51</v>
      </c>
      <c r="B32" s="29">
        <f>A32*B33/A33</f>
        <v>22.430402039283713</v>
      </c>
    </row>
    <row r="33" spans="1:2" x14ac:dyDescent="0.2">
      <c r="A33">
        <f>SUM(A28:A32)</f>
        <v>7563.44</v>
      </c>
      <c r="B33">
        <v>100</v>
      </c>
    </row>
  </sheetData>
  <mergeCells count="1">
    <mergeCell ref="A30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</vt:lpstr>
      <vt:lpstr>Лист2</vt:lpstr>
      <vt:lpstr>Лист1</vt:lpstr>
      <vt:lpstr>'4'!Заголовки_для_печати</vt:lpstr>
      <vt:lpstr>к6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Александр</cp:lastModifiedBy>
  <cp:lastPrinted>2020-09-11T10:09:59Z</cp:lastPrinted>
  <dcterms:created xsi:type="dcterms:W3CDTF">2011-09-13T12:33:42Z</dcterms:created>
  <dcterms:modified xsi:type="dcterms:W3CDTF">2020-09-11T10:13:16Z</dcterms:modified>
</cp:coreProperties>
</file>